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mccar10\Documents\workfront\2023\jan2023\jan17\"/>
    </mc:Choice>
  </mc:AlternateContent>
  <xr:revisionPtr revIDLastSave="0" documentId="13_ncr:1_{11E4A166-72C4-4E79-BCB0-3695DC4FA642}" xr6:coauthVersionLast="47" xr6:coauthVersionMax="47" xr10:uidLastSave="{00000000-0000-0000-0000-000000000000}"/>
  <bookViews>
    <workbookView xWindow="28935" yWindow="165" windowWidth="19425" windowHeight="12420" tabRatio="670" xr2:uid="{00000000-000D-0000-FFFF-FFFF00000000}"/>
  </bookViews>
  <sheets>
    <sheet name="M&amp;R POP Template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2" l="1"/>
  <c r="B45" i="12"/>
  <c r="C25" i="12"/>
  <c r="B61" i="12" l="1"/>
  <c r="C28" i="12"/>
  <c r="C26" i="12"/>
  <c r="B57" i="12"/>
  <c r="B44" i="12"/>
  <c r="B47" i="12" s="1"/>
  <c r="C22" i="12"/>
  <c r="C27" i="12" l="1"/>
  <c r="B48" i="12"/>
  <c r="C29" i="12" l="1"/>
  <c r="B60" i="12"/>
  <c r="B62" i="12" s="1"/>
  <c r="B49" i="12"/>
  <c r="B51" i="12" l="1"/>
  <c r="B52" i="12" s="1"/>
  <c r="B50" i="12"/>
  <c r="B53" i="12" l="1"/>
  <c r="B56" i="12" l="1"/>
  <c r="B58" i="12" l="1"/>
  <c r="B64" i="12" s="1"/>
</calcChain>
</file>

<file path=xl/sharedStrings.xml><?xml version="1.0" encoding="utf-8"?>
<sst xmlns="http://schemas.openxmlformats.org/spreadsheetml/2006/main" count="138" uniqueCount="123">
  <si>
    <t>Total MA Payment Amount</t>
  </si>
  <si>
    <t>a1</t>
  </si>
  <si>
    <t>a3</t>
  </si>
  <si>
    <t>Rebate for Part D Basic Premium Amount</t>
  </si>
  <si>
    <t>a4</t>
  </si>
  <si>
    <t>b</t>
  </si>
  <si>
    <t>c</t>
  </si>
  <si>
    <t>d</t>
  </si>
  <si>
    <t>e</t>
  </si>
  <si>
    <t>f</t>
  </si>
  <si>
    <t>g</t>
  </si>
  <si>
    <t>Medicare Advantage Percentage Of Premium Calculation</t>
  </si>
  <si>
    <t>***Disclaimer: This template is intended to provide assistance when calculating expected premium and capitation amounts.  Use at your own discretion.</t>
  </si>
  <si>
    <t>Description</t>
  </si>
  <si>
    <t>Entered Values from EC7810 [1]</t>
  </si>
  <si>
    <t>Calculated Values [2]</t>
  </si>
  <si>
    <t>MMR Field</t>
  </si>
  <si>
    <t>EC7810 Column Reference [3]</t>
  </si>
  <si>
    <t>Row ID</t>
  </si>
  <si>
    <t>Formula</t>
  </si>
  <si>
    <t>MEMBER ID or ALT MEMBER ID</t>
  </si>
  <si>
    <t>AW or AX</t>
  </si>
  <si>
    <t>CMS Contract/PBP</t>
  </si>
  <si>
    <t>H1111/001</t>
  </si>
  <si>
    <t>CX/CZ</t>
  </si>
  <si>
    <t>Cap Period</t>
  </si>
  <si>
    <t>L</t>
  </si>
  <si>
    <t>Provider Contract #</t>
  </si>
  <si>
    <t>T</t>
  </si>
  <si>
    <t>Provider Name</t>
  </si>
  <si>
    <t>ABC Medical</t>
  </si>
  <si>
    <t>DS</t>
  </si>
  <si>
    <t>Part D Buy Down Amounts:</t>
  </si>
  <si>
    <t>Rebate for Part D Supplemental Benefits - Part A Amount</t>
  </si>
  <si>
    <t>EC</t>
  </si>
  <si>
    <t>a2.1</t>
  </si>
  <si>
    <t>Rebate for Part D Supplemental Benefits - Part B Amount</t>
  </si>
  <si>
    <t>ED</t>
  </si>
  <si>
    <t>a2.2</t>
  </si>
  <si>
    <t>EE</t>
  </si>
  <si>
    <t>Total Part D Buy Down</t>
  </si>
  <si>
    <t xml:space="preserve">   Part C Member/Employer Liable Percentage of Premium Calculation:</t>
  </si>
  <si>
    <t xml:space="preserve">      Part C Member/Employer Liable Premium Add On </t>
  </si>
  <si>
    <t>BH (4S MLP) [3]</t>
  </si>
  <si>
    <t xml:space="preserve">   Premium Tax/Insurer Fee Amount</t>
  </si>
  <si>
    <t>EI (4S MLP) [3]</t>
  </si>
  <si>
    <t>b*h</t>
  </si>
  <si>
    <t xml:space="preserve">      Part C Member/Employer Liable Premium Add On Less Premium Tax</t>
  </si>
  <si>
    <t xml:space="preserve">DO (4S MLP) [3] </t>
  </si>
  <si>
    <t>Part C Add-On Provider Percentage of Premium Rate</t>
  </si>
  <si>
    <t>CW</t>
  </si>
  <si>
    <t>Part C Member/Employer Liable Premium Add On Cap Amount</t>
  </si>
  <si>
    <t>BI (4S) [3]</t>
  </si>
  <si>
    <t>User Fee Deduction [4]</t>
  </si>
  <si>
    <t>Sequestration [4]</t>
  </si>
  <si>
    <t>Premium Tax/Insurer Fee [5]</t>
  </si>
  <si>
    <t>h</t>
  </si>
  <si>
    <t>Standard Service Provider Percentage of Premium Rate</t>
  </si>
  <si>
    <t>DP</t>
  </si>
  <si>
    <t>i</t>
  </si>
  <si>
    <t>ECap Calculation</t>
  </si>
  <si>
    <t>Contract Inclusions/Exclusions:</t>
  </si>
  <si>
    <t>Standard</t>
  </si>
  <si>
    <t>Part C Member/Employer Liable Premium? [6]</t>
  </si>
  <si>
    <t>Y</t>
  </si>
  <si>
    <t>Part D Buy Down Exclusion Indicator Value [6]</t>
  </si>
  <si>
    <t>Premium Tax/Insurer Fee? [6]</t>
  </si>
  <si>
    <t>Premium Calculation:</t>
  </si>
  <si>
    <t xml:space="preserve">Total MA Payment Amount </t>
  </si>
  <si>
    <t xml:space="preserve">  Deduct Rebate for Part D Supp Benefits - Part A</t>
  </si>
  <si>
    <t xml:space="preserve">  Deduct Rebate for Part D Supp Benefits - Part B</t>
  </si>
  <si>
    <t>Total Payment Adjustment Amount</t>
  </si>
  <si>
    <t>DR</t>
  </si>
  <si>
    <t>a1+a2.1+a2.2</t>
  </si>
  <si>
    <t xml:space="preserve">  Add Back Part D Buy Down (If Part D Buy Down Exclusion Indicator = N)</t>
  </si>
  <si>
    <t>61+62+71</t>
  </si>
  <si>
    <t>EK</t>
  </si>
  <si>
    <t>CMS Premium before Plan Level Fees</t>
  </si>
  <si>
    <t>DR+EK</t>
  </si>
  <si>
    <t>j</t>
  </si>
  <si>
    <t>a1+a2.1+a2.2+a4</t>
  </si>
  <si>
    <t xml:space="preserve">  Deduct User Fee</t>
  </si>
  <si>
    <t>EG</t>
  </si>
  <si>
    <t>k</t>
  </si>
  <si>
    <t>-1*f*j</t>
  </si>
  <si>
    <t xml:space="preserve">  Deduct Sequestration</t>
  </si>
  <si>
    <t>EH</t>
  </si>
  <si>
    <t>l</t>
  </si>
  <si>
    <t>-1*g*j</t>
  </si>
  <si>
    <t xml:space="preserve">  Deduct Premium Tax/Insurer Fee</t>
  </si>
  <si>
    <t>EI</t>
  </si>
  <si>
    <t>m</t>
  </si>
  <si>
    <t>-1*h*(j-l)</t>
  </si>
  <si>
    <t xml:space="preserve">Net CMS Premium (Gross Cap) </t>
  </si>
  <si>
    <t>DO</t>
  </si>
  <si>
    <t>n</t>
  </si>
  <si>
    <t>j+k+l+m</t>
  </si>
  <si>
    <t>Capitation Calculation:</t>
  </si>
  <si>
    <t xml:space="preserve">  Net CMS Premium (Gross Cap)</t>
  </si>
  <si>
    <t xml:space="preserve">  Standard Service Contract Rate</t>
  </si>
  <si>
    <t>Standard Service Capitation</t>
  </si>
  <si>
    <t>BI</t>
  </si>
  <si>
    <t>o</t>
  </si>
  <si>
    <t>n*i</t>
  </si>
  <si>
    <t>Net Part C Add-On Premium</t>
  </si>
  <si>
    <t>DO (4S MLP) [3]</t>
  </si>
  <si>
    <t xml:space="preserve">  Contracted Percent of Premium for Part C Add On</t>
  </si>
  <si>
    <t>CW (4S MLP) [3]</t>
  </si>
  <si>
    <t>Part C Member/Employer Prem Add-On Capitation Amount</t>
  </si>
  <si>
    <t>BI (4S MLP) [3]</t>
  </si>
  <si>
    <t>p</t>
  </si>
  <si>
    <t>c*d</t>
  </si>
  <si>
    <t>Total Standard Service and Part C Capitation Amount</t>
  </si>
  <si>
    <t>BI (1R + 4S) [3]</t>
  </si>
  <si>
    <t>o+p</t>
  </si>
  <si>
    <t>[1] Enter bolded values from EC7810 (see references in column E) for formulae to calculate.</t>
  </si>
  <si>
    <t>[2] Values in grey will be calculated and do not require a value to be entered .</t>
  </si>
  <si>
    <r>
      <t xml:space="preserve">[3] Values represent 1R Record Type from EC7810 column D unless 4S Record Type indicated.  </t>
    </r>
    <r>
      <rPr>
        <b/>
        <i/>
        <sz val="10"/>
        <rFont val="Arial"/>
        <family val="2"/>
      </rPr>
      <t>4S</t>
    </r>
    <r>
      <rPr>
        <i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MLP </t>
    </r>
    <r>
      <rPr>
        <i/>
        <sz val="10"/>
        <rFont val="Arial"/>
        <family val="2"/>
      </rPr>
      <t>represents the adjustment code (EC7810, column BJ) relative to Part C</t>
    </r>
  </si>
  <si>
    <t xml:space="preserve">     Add-On premium on the 4S Record Type.  Depending on contract terms, there may be other 4S records with adjustment codes not relative to the premium calculation.</t>
  </si>
  <si>
    <t>[4] Rates as published by CMS.gov or the Federal Government.</t>
  </si>
  <si>
    <t xml:space="preserve">[5] Rates calculated by UHG Medicare &amp; Retirement Finance to adjust the Medicare Advantage premium in order to recoup the percent of premium provider portion of the IRS Health </t>
  </si>
  <si>
    <t xml:space="preserve">     Insurance Provider Fee (IPF). The 2015 rate = 1.7%; 2016 = 1.49%; 2017 = 0.0%; 2018 = 1.7%; 2019 = 0.0% ; 2020 = 1.7% </t>
  </si>
  <si>
    <t>[6] Enter appropriate inclusion/exclusion indicator per contract language. Contact your Network representative if you have questions.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</si>
</sst>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3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16" fontId="0" fillId="0" borderId="0" xfId="0" quotePrefix="1" applyNumberFormat="1" applyAlignment="1">
      <alignment horizontal="right"/>
    </xf>
    <xf numFmtId="0" fontId="6" fillId="2" borderId="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Continuous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Continuous" wrapText="1"/>
    </xf>
    <xf numFmtId="0" fontId="6" fillId="0" borderId="10" xfId="0" applyFont="1" applyBorder="1" applyAlignment="1">
      <alignment horizontal="center" wrapText="1"/>
    </xf>
    <xf numFmtId="7" fontId="0" fillId="0" borderId="0" xfId="2" applyNumberFormat="1" applyFont="1" applyBorder="1"/>
    <xf numFmtId="0" fontId="1" fillId="0" borderId="0" xfId="0" applyFont="1" applyAlignment="1">
      <alignment horizontal="center"/>
    </xf>
    <xf numFmtId="0" fontId="0" fillId="0" borderId="10" xfId="0" applyBorder="1"/>
    <xf numFmtId="10" fontId="0" fillId="0" borderId="0" xfId="3" applyNumberFormat="1" applyFont="1" applyBorder="1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/>
    <xf numFmtId="7" fontId="0" fillId="0" borderId="12" xfId="0" applyNumberFormat="1" applyBorder="1"/>
    <xf numFmtId="7" fontId="0" fillId="0" borderId="0" xfId="0" applyNumberFormat="1"/>
    <xf numFmtId="164" fontId="1" fillId="0" borderId="0" xfId="1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7" fontId="7" fillId="0" borderId="12" xfId="2" applyNumberFormat="1" applyFont="1" applyFill="1" applyBorder="1"/>
    <xf numFmtId="7" fontId="1" fillId="0" borderId="0" xfId="2" applyNumberFormat="1" applyFont="1" applyBorder="1"/>
    <xf numFmtId="7" fontId="1" fillId="0" borderId="11" xfId="2" applyNumberFormat="1" applyFont="1" applyFill="1" applyBorder="1"/>
    <xf numFmtId="7" fontId="1" fillId="0" borderId="12" xfId="2" applyNumberFormat="1" applyFont="1" applyFill="1" applyBorder="1"/>
    <xf numFmtId="0" fontId="1" fillId="0" borderId="10" xfId="0" applyFont="1" applyBorder="1" applyAlignment="1">
      <alignment horizontal="center" wrapText="1"/>
    </xf>
    <xf numFmtId="7" fontId="7" fillId="0" borderId="12" xfId="0" applyNumberFormat="1" applyFont="1" applyBorder="1"/>
    <xf numFmtId="7" fontId="7" fillId="0" borderId="0" xfId="0" applyNumberFormat="1" applyFont="1"/>
    <xf numFmtId="7" fontId="1" fillId="0" borderId="13" xfId="2" applyNumberFormat="1" applyFont="1" applyFill="1" applyBorder="1"/>
    <xf numFmtId="10" fontId="1" fillId="0" borderId="0" xfId="3" applyNumberFormat="1" applyFont="1" applyBorder="1"/>
    <xf numFmtId="10" fontId="0" fillId="0" borderId="12" xfId="3" applyNumberFormat="1" applyFont="1" applyFill="1" applyBorder="1"/>
    <xf numFmtId="7" fontId="0" fillId="0" borderId="13" xfId="0" applyNumberFormat="1" applyBorder="1"/>
    <xf numFmtId="10" fontId="0" fillId="0" borderId="0" xfId="0" applyNumberFormat="1"/>
    <xf numFmtId="7" fontId="0" fillId="0" borderId="7" xfId="0" applyNumberFormat="1" applyBorder="1"/>
    <xf numFmtId="7" fontId="0" fillId="0" borderId="0" xfId="0" applyNumberFormat="1" applyAlignment="1">
      <alignment horizontal="center"/>
    </xf>
    <xf numFmtId="7" fontId="1" fillId="0" borderId="0" xfId="2" applyNumberFormat="1" applyFont="1" applyBorder="1" applyAlignment="1">
      <alignment horizontal="center"/>
    </xf>
    <xf numFmtId="10" fontId="1" fillId="0" borderId="0" xfId="3" applyNumberFormat="1" applyFont="1" applyBorder="1" applyAlignment="1">
      <alignment horizontal="center"/>
    </xf>
    <xf numFmtId="10" fontId="0" fillId="0" borderId="12" xfId="0" quotePrefix="1" applyNumberFormat="1" applyBorder="1"/>
    <xf numFmtId="7" fontId="8" fillId="0" borderId="0" xfId="0" applyNumberFormat="1" applyFont="1"/>
    <xf numFmtId="7" fontId="8" fillId="3" borderId="0" xfId="2" quotePrefix="1" applyNumberFormat="1" applyFont="1" applyFill="1" applyBorder="1"/>
    <xf numFmtId="7" fontId="8" fillId="3" borderId="3" xfId="2" quotePrefix="1" applyNumberFormat="1" applyFont="1" applyFill="1" applyBorder="1"/>
    <xf numFmtId="7" fontId="8" fillId="3" borderId="0" xfId="0" applyNumberFormat="1" applyFont="1" applyFill="1"/>
    <xf numFmtId="10" fontId="8" fillId="3" borderId="3" xfId="0" quotePrefix="1" applyNumberFormat="1" applyFont="1" applyFill="1" applyBorder="1"/>
    <xf numFmtId="0" fontId="2" fillId="0" borderId="0" xfId="0" applyFont="1"/>
    <xf numFmtId="7" fontId="8" fillId="3" borderId="0" xfId="2" applyNumberFormat="1" applyFont="1" applyFill="1" applyBorder="1"/>
    <xf numFmtId="7" fontId="8" fillId="3" borderId="0" xfId="2" applyNumberFormat="1" applyFont="1" applyFill="1" applyBorder="1" applyAlignment="1">
      <alignment horizontal="center"/>
    </xf>
    <xf numFmtId="7" fontId="8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center" wrapText="1"/>
    </xf>
    <xf numFmtId="7" fontId="8" fillId="0" borderId="0" xfId="2" applyNumberFormat="1" applyFont="1" applyFill="1" applyBorder="1"/>
    <xf numFmtId="0" fontId="1" fillId="0" borderId="10" xfId="0" quotePrefix="1" applyFont="1" applyBorder="1" applyAlignment="1">
      <alignment horizontal="center"/>
    </xf>
    <xf numFmtId="0" fontId="6" fillId="2" borderId="5" xfId="0" applyFont="1" applyFill="1" applyBorder="1" applyAlignment="1">
      <alignment horizontal="centerContinuous" wrapText="1"/>
    </xf>
    <xf numFmtId="0" fontId="2" fillId="0" borderId="0" xfId="0" applyFont="1" applyAlignment="1">
      <alignment horizontal="center"/>
    </xf>
    <xf numFmtId="7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7" fontId="1" fillId="0" borderId="0" xfId="0" applyNumberFormat="1" applyFont="1" applyAlignment="1">
      <alignment horizontal="center" wrapText="1"/>
    </xf>
    <xf numFmtId="0" fontId="9" fillId="0" borderId="12" xfId="0" applyFont="1" applyBorder="1" applyAlignment="1">
      <alignment horizontal="center"/>
    </xf>
    <xf numFmtId="0" fontId="1" fillId="0" borderId="0" xfId="0" applyFont="1"/>
    <xf numFmtId="0" fontId="2" fillId="0" borderId="15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 indent="1"/>
    </xf>
    <xf numFmtId="0" fontId="0" fillId="0" borderId="1" xfId="0" applyBorder="1"/>
    <xf numFmtId="0" fontId="4" fillId="0" borderId="1" xfId="0" applyFont="1" applyBorder="1"/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0" xfId="0" applyFont="1" applyBorder="1"/>
    <xf numFmtId="0" fontId="8" fillId="0" borderId="16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14" xfId="0" applyFont="1" applyBorder="1"/>
    <xf numFmtId="0" fontId="9" fillId="0" borderId="0" xfId="0" applyFont="1" applyAlignment="1">
      <alignment horizontal="right"/>
    </xf>
    <xf numFmtId="7" fontId="9" fillId="0" borderId="0" xfId="2" applyNumberFormat="1" applyFont="1" applyBorder="1"/>
    <xf numFmtId="7" fontId="9" fillId="0" borderId="3" xfId="2" applyNumberFormat="1" applyFont="1" applyBorder="1"/>
    <xf numFmtId="10" fontId="9" fillId="0" borderId="0" xfId="3" applyNumberFormat="1" applyFont="1" applyFill="1" applyBorder="1"/>
    <xf numFmtId="7" fontId="9" fillId="0" borderId="0" xfId="2" applyNumberFormat="1" applyFont="1" applyFill="1" applyBorder="1"/>
    <xf numFmtId="165" fontId="9" fillId="0" borderId="0" xfId="3" applyNumberFormat="1" applyFont="1" applyFill="1" applyBorder="1"/>
    <xf numFmtId="7" fontId="2" fillId="4" borderId="0" xfId="2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7" fontId="7" fillId="0" borderId="11" xfId="2" applyNumberFormat="1" applyFont="1" applyFill="1" applyBorder="1"/>
    <xf numFmtId="0" fontId="11" fillId="0" borderId="0" xfId="0" applyFont="1"/>
    <xf numFmtId="0" fontId="12" fillId="0" borderId="0" xfId="0" applyFont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3968749</xdr:colOff>
      <xdr:row>5</xdr:row>
      <xdr:rowOff>14939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68749" cy="808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EE76"/>
  <sheetViews>
    <sheetView tabSelected="1" topLeftCell="A6" zoomScale="90" zoomScaleNormal="90" workbookViewId="0">
      <pane ySplit="6" topLeftCell="A21" activePane="bottomLeft" state="frozen"/>
      <selection pane="bottomLeft" activeCell="A7" sqref="A7"/>
    </sheetView>
  </sheetViews>
  <sheetFormatPr defaultRowHeight="12.5" x14ac:dyDescent="0.25"/>
  <cols>
    <col min="1" max="1" width="61.7265625" customWidth="1"/>
    <col min="2" max="2" width="19" customWidth="1"/>
    <col min="3" max="3" width="15.26953125" customWidth="1"/>
    <col min="4" max="4" width="11.7265625" customWidth="1"/>
    <col min="5" max="5" width="20.7265625" customWidth="1"/>
    <col min="6" max="6" width="7.26953125" style="2" customWidth="1"/>
    <col min="7" max="7" width="19.7265625" customWidth="1"/>
    <col min="50" max="50" width="11.26953125" customWidth="1"/>
  </cols>
  <sheetData>
    <row r="7" spans="1:7" ht="15.5" x14ac:dyDescent="0.35">
      <c r="A7" s="1" t="s">
        <v>11</v>
      </c>
    </row>
    <row r="8" spans="1:7" ht="15.5" x14ac:dyDescent="0.35">
      <c r="A8" s="1"/>
    </row>
    <row r="9" spans="1:7" ht="14" x14ac:dyDescent="0.3">
      <c r="A9" s="91" t="s">
        <v>12</v>
      </c>
    </row>
    <row r="10" spans="1:7" ht="13" thickBot="1" x14ac:dyDescent="0.3">
      <c r="B10" s="3"/>
      <c r="C10" s="3"/>
    </row>
    <row r="11" spans="1:7" ht="26.5" thickBot="1" x14ac:dyDescent="0.35">
      <c r="A11" s="4" t="s">
        <v>13</v>
      </c>
      <c r="B11" s="5" t="s">
        <v>14</v>
      </c>
      <c r="C11" s="58" t="s">
        <v>15</v>
      </c>
      <c r="D11" s="6" t="s">
        <v>16</v>
      </c>
      <c r="E11" s="7" t="s">
        <v>17</v>
      </c>
      <c r="F11" s="8" t="s">
        <v>18</v>
      </c>
      <c r="G11" s="9" t="s">
        <v>19</v>
      </c>
    </row>
    <row r="12" spans="1:7" ht="14.5" x14ac:dyDescent="0.35">
      <c r="A12" s="65" t="s">
        <v>20</v>
      </c>
      <c r="B12" s="92">
        <v>912345678</v>
      </c>
      <c r="C12" s="11"/>
      <c r="D12" s="10"/>
      <c r="E12" s="59" t="s">
        <v>21</v>
      </c>
      <c r="F12" s="10"/>
      <c r="G12" s="12"/>
    </row>
    <row r="13" spans="1:7" ht="13" x14ac:dyDescent="0.3">
      <c r="A13" s="66" t="s">
        <v>22</v>
      </c>
      <c r="B13" s="82" t="s">
        <v>23</v>
      </c>
      <c r="C13" s="11"/>
      <c r="D13" s="10"/>
      <c r="E13" s="59" t="s">
        <v>24</v>
      </c>
      <c r="F13" s="10"/>
      <c r="G13" s="12"/>
    </row>
    <row r="14" spans="1:7" ht="13" x14ac:dyDescent="0.3">
      <c r="A14" s="66" t="s">
        <v>25</v>
      </c>
      <c r="B14" s="82">
        <v>202012</v>
      </c>
      <c r="C14" s="11"/>
      <c r="D14" s="10"/>
      <c r="E14" s="59" t="s">
        <v>26</v>
      </c>
      <c r="F14" s="10"/>
      <c r="G14" s="12"/>
    </row>
    <row r="15" spans="1:7" ht="13" x14ac:dyDescent="0.3">
      <c r="A15" s="66" t="s">
        <v>27</v>
      </c>
      <c r="B15" s="82">
        <v>1234</v>
      </c>
      <c r="C15" s="11"/>
      <c r="D15" s="10"/>
      <c r="E15" s="59" t="s">
        <v>28</v>
      </c>
      <c r="F15" s="10"/>
      <c r="G15" s="12"/>
    </row>
    <row r="16" spans="1:7" ht="13" x14ac:dyDescent="0.3">
      <c r="A16" s="67" t="s">
        <v>29</v>
      </c>
      <c r="B16" s="82" t="s">
        <v>30</v>
      </c>
      <c r="C16" s="13"/>
      <c r="D16" s="10"/>
      <c r="E16" s="89"/>
      <c r="F16" s="10"/>
      <c r="G16" s="14"/>
    </row>
    <row r="17" spans="1:7" ht="14.5" x14ac:dyDescent="0.35">
      <c r="A17" s="66" t="s">
        <v>0</v>
      </c>
      <c r="B17" s="92">
        <v>300.68</v>
      </c>
      <c r="D17" s="2">
        <v>65</v>
      </c>
      <c r="E17" s="59" t="s">
        <v>31</v>
      </c>
      <c r="F17" s="16" t="s">
        <v>1</v>
      </c>
      <c r="G17" s="17"/>
    </row>
    <row r="18" spans="1:7" ht="13" x14ac:dyDescent="0.3">
      <c r="A18" s="66" t="s">
        <v>32</v>
      </c>
      <c r="B18" s="86"/>
      <c r="D18" s="2"/>
      <c r="E18" s="51"/>
      <c r="F18" s="16"/>
      <c r="G18" s="17"/>
    </row>
    <row r="19" spans="1:7" ht="13" x14ac:dyDescent="0.3">
      <c r="A19" s="68" t="s">
        <v>33</v>
      </c>
      <c r="B19" s="86">
        <v>10.06</v>
      </c>
      <c r="D19" s="2">
        <v>61</v>
      </c>
      <c r="E19" s="59" t="s">
        <v>34</v>
      </c>
      <c r="F19" s="16" t="s">
        <v>35</v>
      </c>
      <c r="G19" s="17"/>
    </row>
    <row r="20" spans="1:7" ht="13" x14ac:dyDescent="0.3">
      <c r="A20" s="68" t="s">
        <v>36</v>
      </c>
      <c r="B20" s="86">
        <v>13.64</v>
      </c>
      <c r="D20" s="2">
        <v>62</v>
      </c>
      <c r="E20" s="59" t="s">
        <v>37</v>
      </c>
      <c r="F20" s="16" t="s">
        <v>38</v>
      </c>
      <c r="G20" s="17"/>
    </row>
    <row r="21" spans="1:7" ht="13" x14ac:dyDescent="0.3">
      <c r="A21" s="68" t="s">
        <v>3</v>
      </c>
      <c r="B21" s="84">
        <v>43</v>
      </c>
      <c r="D21" s="2">
        <v>71</v>
      </c>
      <c r="E21" s="59" t="s">
        <v>39</v>
      </c>
      <c r="F21" s="16" t="s">
        <v>2</v>
      </c>
      <c r="G21" s="17"/>
    </row>
    <row r="22" spans="1:7" ht="13" x14ac:dyDescent="0.3">
      <c r="A22" s="69" t="s">
        <v>40</v>
      </c>
      <c r="C22" s="52">
        <f>SUM(B19:B21)</f>
        <v>66.7</v>
      </c>
      <c r="E22" s="64"/>
      <c r="F22" s="16" t="s">
        <v>4</v>
      </c>
      <c r="G22" s="17"/>
    </row>
    <row r="23" spans="1:7" ht="13" x14ac:dyDescent="0.3">
      <c r="A23" s="69"/>
      <c r="C23" s="56"/>
      <c r="E23" s="64"/>
      <c r="F23" s="16"/>
      <c r="G23" s="17"/>
    </row>
    <row r="24" spans="1:7" x14ac:dyDescent="0.25">
      <c r="A24" s="70" t="s">
        <v>41</v>
      </c>
      <c r="E24" s="64"/>
      <c r="G24" s="17"/>
    </row>
    <row r="25" spans="1:7" ht="13" x14ac:dyDescent="0.3">
      <c r="A25" s="70" t="s">
        <v>42</v>
      </c>
      <c r="B25" s="83">
        <v>0</v>
      </c>
      <c r="C25" s="47">
        <f>IF(B39="Y",B25,0)</f>
        <v>0</v>
      </c>
      <c r="E25" s="88" t="s">
        <v>43</v>
      </c>
      <c r="F25" s="16" t="s">
        <v>5</v>
      </c>
      <c r="G25" s="17"/>
    </row>
    <row r="26" spans="1:7" ht="13" x14ac:dyDescent="0.3">
      <c r="A26" s="71" t="s">
        <v>44</v>
      </c>
      <c r="B26" s="15"/>
      <c r="C26" s="48">
        <f>IF(B41="Y",-C25*B32,0)</f>
        <v>0</v>
      </c>
      <c r="E26" s="53" t="s">
        <v>45</v>
      </c>
      <c r="F26" s="16" t="s">
        <v>46</v>
      </c>
      <c r="G26" s="17"/>
    </row>
    <row r="27" spans="1:7" ht="13" x14ac:dyDescent="0.3">
      <c r="A27" s="70" t="s">
        <v>47</v>
      </c>
      <c r="B27" s="15"/>
      <c r="C27" s="49">
        <f>SUM(C25:C26)</f>
        <v>0</v>
      </c>
      <c r="E27" s="54" t="s">
        <v>48</v>
      </c>
      <c r="F27" s="16" t="s">
        <v>6</v>
      </c>
      <c r="G27" s="17"/>
    </row>
    <row r="28" spans="1:7" ht="13" x14ac:dyDescent="0.3">
      <c r="A28" s="66" t="s">
        <v>49</v>
      </c>
      <c r="B28" s="85">
        <v>0</v>
      </c>
      <c r="C28" s="50">
        <f>IF(B39="Y",$B$28,0)</f>
        <v>0</v>
      </c>
      <c r="E28" s="59" t="s">
        <v>50</v>
      </c>
      <c r="F28" s="16" t="s">
        <v>7</v>
      </c>
      <c r="G28" s="17"/>
    </row>
    <row r="29" spans="1:7" ht="13" x14ac:dyDescent="0.3">
      <c r="A29" s="66" t="s">
        <v>51</v>
      </c>
      <c r="B29" s="86"/>
      <c r="C29" s="49">
        <f>C27*C28</f>
        <v>0</v>
      </c>
      <c r="E29" s="54" t="s">
        <v>52</v>
      </c>
      <c r="F29" s="16" t="s">
        <v>8</v>
      </c>
      <c r="G29" s="17"/>
    </row>
    <row r="30" spans="1:7" ht="13" x14ac:dyDescent="0.3">
      <c r="A30" s="66" t="s">
        <v>53</v>
      </c>
      <c r="B30" s="87">
        <v>3.1E-4</v>
      </c>
      <c r="D30" s="64"/>
      <c r="E30" s="59"/>
      <c r="F30" s="16" t="s">
        <v>9</v>
      </c>
      <c r="G30" s="17"/>
    </row>
    <row r="31" spans="1:7" ht="13" x14ac:dyDescent="0.3">
      <c r="A31" s="66" t="s">
        <v>54</v>
      </c>
      <c r="B31" s="87">
        <v>0</v>
      </c>
      <c r="E31" s="59"/>
      <c r="F31" s="16" t="s">
        <v>10</v>
      </c>
      <c r="G31" s="17"/>
    </row>
    <row r="32" spans="1:7" ht="13" x14ac:dyDescent="0.3">
      <c r="A32" s="66" t="s">
        <v>55</v>
      </c>
      <c r="B32" s="87">
        <v>0</v>
      </c>
      <c r="E32" s="59"/>
      <c r="F32" s="16" t="s">
        <v>56</v>
      </c>
      <c r="G32" s="17"/>
    </row>
    <row r="33" spans="1:7" ht="13" x14ac:dyDescent="0.3">
      <c r="A33" s="66" t="s">
        <v>57</v>
      </c>
      <c r="B33" s="85">
        <v>0.5</v>
      </c>
      <c r="E33" s="59" t="s">
        <v>58</v>
      </c>
      <c r="F33" s="16" t="s">
        <v>59</v>
      </c>
      <c r="G33" s="17"/>
    </row>
    <row r="34" spans="1:7" ht="13" x14ac:dyDescent="0.3">
      <c r="A34" s="66"/>
      <c r="G34" s="17"/>
    </row>
    <row r="35" spans="1:7" ht="14.5" x14ac:dyDescent="0.35">
      <c r="A35" s="72"/>
      <c r="B35" s="18"/>
      <c r="C35" s="19"/>
      <c r="F35" s="16"/>
      <c r="G35" s="17"/>
    </row>
    <row r="36" spans="1:7" ht="15" thickBot="1" x14ac:dyDescent="0.4">
      <c r="A36" s="72"/>
      <c r="C36" s="19"/>
      <c r="F36" s="16"/>
      <c r="G36" s="17"/>
    </row>
    <row r="37" spans="1:7" ht="29.5" thickBot="1" x14ac:dyDescent="0.4">
      <c r="A37" s="72"/>
      <c r="B37" s="20" t="s">
        <v>60</v>
      </c>
      <c r="E37" s="21"/>
      <c r="G37" s="17"/>
    </row>
    <row r="38" spans="1:7" ht="13" x14ac:dyDescent="0.3">
      <c r="A38" s="66" t="s">
        <v>61</v>
      </c>
      <c r="B38" s="22" t="s">
        <v>62</v>
      </c>
      <c r="G38" s="17"/>
    </row>
    <row r="39" spans="1:7" ht="13" x14ac:dyDescent="0.3">
      <c r="A39" s="70" t="s">
        <v>63</v>
      </c>
      <c r="B39" s="63" t="s">
        <v>64</v>
      </c>
      <c r="D39" s="2"/>
      <c r="E39" s="2"/>
      <c r="G39" s="17"/>
    </row>
    <row r="40" spans="1:7" ht="13" x14ac:dyDescent="0.3">
      <c r="A40" s="70" t="s">
        <v>65</v>
      </c>
      <c r="B40" s="63" t="s">
        <v>64</v>
      </c>
      <c r="D40" s="2"/>
      <c r="E40" s="55"/>
      <c r="G40" s="17"/>
    </row>
    <row r="41" spans="1:7" ht="13" x14ac:dyDescent="0.3">
      <c r="A41" s="70" t="s">
        <v>66</v>
      </c>
      <c r="B41" s="63" t="s">
        <v>64</v>
      </c>
      <c r="D41" s="2"/>
      <c r="E41" s="2"/>
      <c r="G41" s="17"/>
    </row>
    <row r="42" spans="1:7" x14ac:dyDescent="0.25">
      <c r="A42" s="72"/>
      <c r="B42" s="24"/>
      <c r="G42" s="17"/>
    </row>
    <row r="43" spans="1:7" ht="13" x14ac:dyDescent="0.3">
      <c r="A43" s="66" t="s">
        <v>67</v>
      </c>
      <c r="B43" s="24"/>
      <c r="G43" s="17"/>
    </row>
    <row r="44" spans="1:7" x14ac:dyDescent="0.25">
      <c r="A44" s="70" t="s">
        <v>68</v>
      </c>
      <c r="B44" s="25">
        <f t="shared" ref="B44" si="0">$B$17</f>
        <v>300.68</v>
      </c>
      <c r="D44" s="2">
        <v>65</v>
      </c>
      <c r="E44" s="27" t="s">
        <v>31</v>
      </c>
      <c r="F44" s="16" t="s">
        <v>1</v>
      </c>
      <c r="G44" s="28"/>
    </row>
    <row r="45" spans="1:7" x14ac:dyDescent="0.25">
      <c r="A45" s="70" t="s">
        <v>69</v>
      </c>
      <c r="B45" s="29">
        <f>IF($B$40="Y",-$B$19,0)</f>
        <v>-10.06</v>
      </c>
      <c r="D45" s="2">
        <v>61</v>
      </c>
      <c r="E45" s="27" t="s">
        <v>34</v>
      </c>
      <c r="F45" s="16" t="s">
        <v>35</v>
      </c>
      <c r="G45" s="28"/>
    </row>
    <row r="46" spans="1:7" x14ac:dyDescent="0.25">
      <c r="A46" s="70" t="s">
        <v>70</v>
      </c>
      <c r="B46" s="90">
        <f>IF($B$40="Y",-$B$20,0)</f>
        <v>-13.64</v>
      </c>
      <c r="D46" s="2">
        <v>62</v>
      </c>
      <c r="E46" s="27" t="s">
        <v>37</v>
      </c>
      <c r="F46" s="16" t="s">
        <v>38</v>
      </c>
      <c r="G46" s="28"/>
    </row>
    <row r="47" spans="1:7" x14ac:dyDescent="0.25">
      <c r="A47" s="69" t="s">
        <v>71</v>
      </c>
      <c r="B47" s="32">
        <f>SUM(B44:B46)</f>
        <v>276.98</v>
      </c>
      <c r="D47" s="27"/>
      <c r="E47" s="27" t="s">
        <v>72</v>
      </c>
      <c r="F47" s="16"/>
      <c r="G47" s="33" t="s">
        <v>73</v>
      </c>
    </row>
    <row r="48" spans="1:7" x14ac:dyDescent="0.25">
      <c r="A48" s="69" t="s">
        <v>74</v>
      </c>
      <c r="B48" s="31">
        <f>IF(B40="N",$C$22,0)</f>
        <v>0</v>
      </c>
      <c r="D48" s="27" t="s">
        <v>75</v>
      </c>
      <c r="E48" s="27" t="s">
        <v>76</v>
      </c>
      <c r="F48" s="16" t="s">
        <v>4</v>
      </c>
      <c r="G48" s="28"/>
    </row>
    <row r="49" spans="1:7" x14ac:dyDescent="0.25">
      <c r="A49" s="70" t="s">
        <v>77</v>
      </c>
      <c r="B49" s="25">
        <f>SUM(B47:B48)</f>
        <v>276.98</v>
      </c>
      <c r="D49" s="26"/>
      <c r="E49" s="42" t="s">
        <v>78</v>
      </c>
      <c r="F49" s="16" t="s">
        <v>79</v>
      </c>
      <c r="G49" s="33" t="s">
        <v>80</v>
      </c>
    </row>
    <row r="50" spans="1:7" x14ac:dyDescent="0.25">
      <c r="A50" s="70" t="s">
        <v>81</v>
      </c>
      <c r="B50" s="34">
        <f>ROUND(-B49*$B$30,2)</f>
        <v>-0.09</v>
      </c>
      <c r="D50" s="35"/>
      <c r="E50" s="60" t="s">
        <v>82</v>
      </c>
      <c r="F50" s="16" t="s">
        <v>83</v>
      </c>
      <c r="G50" s="57" t="s">
        <v>84</v>
      </c>
    </row>
    <row r="51" spans="1:7" x14ac:dyDescent="0.25">
      <c r="A51" s="70" t="s">
        <v>85</v>
      </c>
      <c r="B51" s="34">
        <f>ROUND(-B49*$B$31,2)</f>
        <v>0</v>
      </c>
      <c r="D51" s="35"/>
      <c r="E51" s="60" t="s">
        <v>86</v>
      </c>
      <c r="F51" s="16" t="s">
        <v>87</v>
      </c>
      <c r="G51" s="57" t="s">
        <v>88</v>
      </c>
    </row>
    <row r="52" spans="1:7" x14ac:dyDescent="0.25">
      <c r="A52" s="70" t="s">
        <v>89</v>
      </c>
      <c r="B52" s="29">
        <f>ROUND(IF(B$41="N",0,-((B49+B51)*$B$32)),2)</f>
        <v>0</v>
      </c>
      <c r="D52" s="30"/>
      <c r="E52" s="43" t="s">
        <v>90</v>
      </c>
      <c r="F52" s="16" t="s">
        <v>91</v>
      </c>
      <c r="G52" s="57" t="s">
        <v>92</v>
      </c>
    </row>
    <row r="53" spans="1:7" ht="13" x14ac:dyDescent="0.3">
      <c r="A53" s="66" t="s">
        <v>93</v>
      </c>
      <c r="B53" s="36">
        <f>SUM(B49:B52)</f>
        <v>276.89000000000004</v>
      </c>
      <c r="D53" s="37"/>
      <c r="E53" s="44" t="s">
        <v>94</v>
      </c>
      <c r="F53" s="16" t="s">
        <v>95</v>
      </c>
      <c r="G53" s="57" t="s">
        <v>96</v>
      </c>
    </row>
    <row r="54" spans="1:7" x14ac:dyDescent="0.25">
      <c r="A54" s="70"/>
      <c r="B54" s="29"/>
      <c r="D54" s="30"/>
      <c r="E54" s="30"/>
      <c r="G54" s="23"/>
    </row>
    <row r="55" spans="1:7" x14ac:dyDescent="0.25">
      <c r="A55" s="70" t="s">
        <v>97</v>
      </c>
      <c r="B55" s="24"/>
      <c r="G55" s="23"/>
    </row>
    <row r="56" spans="1:7" x14ac:dyDescent="0.25">
      <c r="A56" s="70" t="s">
        <v>98</v>
      </c>
      <c r="B56" s="25">
        <f>+B53</f>
        <v>276.89000000000004</v>
      </c>
      <c r="D56" s="26"/>
      <c r="E56" s="42" t="s">
        <v>94</v>
      </c>
      <c r="F56" s="16" t="s">
        <v>95</v>
      </c>
      <c r="G56" s="28"/>
    </row>
    <row r="57" spans="1:7" x14ac:dyDescent="0.25">
      <c r="A57" s="70" t="s">
        <v>99</v>
      </c>
      <c r="B57" s="38">
        <f>$B$33</f>
        <v>0.5</v>
      </c>
      <c r="D57" s="26"/>
      <c r="E57" s="42" t="s">
        <v>58</v>
      </c>
      <c r="F57" s="16" t="s">
        <v>59</v>
      </c>
      <c r="G57" s="28"/>
    </row>
    <row r="58" spans="1:7" ht="13" x14ac:dyDescent="0.3">
      <c r="A58" s="66" t="s">
        <v>100</v>
      </c>
      <c r="B58" s="39">
        <f>ROUND(B56*B57,2)</f>
        <v>138.44999999999999</v>
      </c>
      <c r="D58" s="26"/>
      <c r="E58" s="42" t="s">
        <v>101</v>
      </c>
      <c r="F58" s="16" t="s">
        <v>102</v>
      </c>
      <c r="G58" s="28" t="s">
        <v>103</v>
      </c>
    </row>
    <row r="59" spans="1:7" ht="13" x14ac:dyDescent="0.3">
      <c r="A59" s="66"/>
      <c r="B59" s="25"/>
      <c r="D59" s="26"/>
      <c r="E59" s="42"/>
      <c r="F59" s="16"/>
      <c r="G59" s="28"/>
    </row>
    <row r="60" spans="1:7" x14ac:dyDescent="0.25">
      <c r="A60" s="70" t="s">
        <v>104</v>
      </c>
      <c r="B60" s="25">
        <f>IF(B39="Y",C27,0)</f>
        <v>0</v>
      </c>
      <c r="D60" s="26"/>
      <c r="E60" s="60" t="s">
        <v>105</v>
      </c>
      <c r="F60" s="16" t="s">
        <v>6</v>
      </c>
      <c r="G60" s="28"/>
    </row>
    <row r="61" spans="1:7" x14ac:dyDescent="0.25">
      <c r="A61" s="70" t="s">
        <v>106</v>
      </c>
      <c r="B61" s="45">
        <f>IF(B39="Y",$B$28,0)</f>
        <v>0</v>
      </c>
      <c r="D61" s="40"/>
      <c r="E61" s="61" t="s">
        <v>107</v>
      </c>
      <c r="F61" s="16" t="s">
        <v>7</v>
      </c>
      <c r="G61" s="28"/>
    </row>
    <row r="62" spans="1:7" ht="13" x14ac:dyDescent="0.3">
      <c r="A62" s="66" t="s">
        <v>108</v>
      </c>
      <c r="B62" s="39">
        <f>ROUND(B61*B60,2)</f>
        <v>0</v>
      </c>
      <c r="D62" s="26"/>
      <c r="E62" s="62" t="s">
        <v>109</v>
      </c>
      <c r="F62" s="16" t="s">
        <v>110</v>
      </c>
      <c r="G62" s="33" t="s">
        <v>111</v>
      </c>
    </row>
    <row r="63" spans="1:7" ht="13" thickBot="1" x14ac:dyDescent="0.3">
      <c r="A63" s="72"/>
      <c r="B63" s="24"/>
      <c r="E63" s="2"/>
      <c r="G63" s="17"/>
    </row>
    <row r="64" spans="1:7" ht="15" thickBot="1" x14ac:dyDescent="0.4">
      <c r="A64" s="73" t="s">
        <v>112</v>
      </c>
      <c r="B64" s="41">
        <f>B58+B62</f>
        <v>138.44999999999999</v>
      </c>
      <c r="D64" s="26"/>
      <c r="E64" s="60" t="s">
        <v>113</v>
      </c>
      <c r="G64" s="33" t="s">
        <v>114</v>
      </c>
    </row>
    <row r="65" spans="1:135" x14ac:dyDescent="0.25">
      <c r="A65" s="72"/>
      <c r="C65" s="26"/>
      <c r="G65" s="17"/>
    </row>
    <row r="66" spans="1:135" ht="13" x14ac:dyDescent="0.3">
      <c r="A66" s="74" t="s">
        <v>115</v>
      </c>
      <c r="B66" s="75"/>
      <c r="C66" s="46"/>
      <c r="D66" s="75"/>
      <c r="E66" s="75"/>
      <c r="F66" s="76"/>
      <c r="G66" s="77"/>
    </row>
    <row r="67" spans="1:135" ht="13" x14ac:dyDescent="0.3">
      <c r="A67" s="74" t="s">
        <v>116</v>
      </c>
      <c r="B67" s="75"/>
      <c r="C67" s="46"/>
      <c r="D67" s="75"/>
      <c r="E67" s="75"/>
      <c r="F67" s="76"/>
      <c r="G67" s="77"/>
    </row>
    <row r="68" spans="1:135" ht="13" x14ac:dyDescent="0.3">
      <c r="A68" s="74" t="s">
        <v>117</v>
      </c>
      <c r="B68" s="75"/>
      <c r="C68" s="46"/>
      <c r="D68" s="75"/>
      <c r="E68" s="75"/>
      <c r="F68" s="76"/>
      <c r="G68" s="77"/>
    </row>
    <row r="69" spans="1:135" ht="13" x14ac:dyDescent="0.3">
      <c r="A69" s="74" t="s">
        <v>118</v>
      </c>
      <c r="B69" s="75"/>
      <c r="C69" s="46"/>
      <c r="D69" s="75"/>
      <c r="E69" s="75"/>
      <c r="F69" s="76"/>
      <c r="G69" s="77"/>
    </row>
    <row r="70" spans="1:135" ht="13" x14ac:dyDescent="0.3">
      <c r="A70" s="74" t="s">
        <v>119</v>
      </c>
      <c r="B70" s="75"/>
      <c r="C70" s="46"/>
      <c r="D70" s="75"/>
      <c r="E70" s="75"/>
      <c r="F70" s="76"/>
      <c r="G70" s="77"/>
    </row>
    <row r="71" spans="1:135" ht="13" x14ac:dyDescent="0.3">
      <c r="A71" s="74" t="s">
        <v>120</v>
      </c>
      <c r="B71" s="75"/>
      <c r="C71" s="46"/>
      <c r="D71" s="75"/>
      <c r="E71" s="75"/>
      <c r="F71" s="76"/>
      <c r="G71" s="77"/>
    </row>
    <row r="72" spans="1:135" ht="13" x14ac:dyDescent="0.3">
      <c r="A72" s="74" t="s">
        <v>121</v>
      </c>
      <c r="B72" s="75"/>
      <c r="C72" s="46"/>
      <c r="D72" s="75"/>
      <c r="E72" s="75"/>
      <c r="F72" s="76"/>
      <c r="G72" s="77"/>
    </row>
    <row r="73" spans="1:135" ht="13.5" thickBot="1" x14ac:dyDescent="0.35">
      <c r="A73" s="78" t="s">
        <v>122</v>
      </c>
      <c r="B73" s="79"/>
      <c r="C73" s="79"/>
      <c r="D73" s="79"/>
      <c r="E73" s="79"/>
      <c r="F73" s="80"/>
      <c r="G73" s="81"/>
    </row>
    <row r="74" spans="1:135" x14ac:dyDescent="0.25">
      <c r="A74" s="64"/>
    </row>
    <row r="75" spans="1:135" x14ac:dyDescent="0.25">
      <c r="A75" s="64"/>
    </row>
    <row r="76" spans="1:135" x14ac:dyDescent="0.25">
      <c r="DS76">
        <v>65</v>
      </c>
      <c r="EC76">
        <v>61</v>
      </c>
      <c r="ED76">
        <v>62</v>
      </c>
      <c r="EE76">
        <v>71</v>
      </c>
    </row>
  </sheetData>
  <pageMargins left="0.25" right="0.25" top="0.75" bottom="0.75" header="0.3" footer="0.3"/>
  <pageSetup scale="64" orientation="portrait" r:id="rId1"/>
  <customProperties>
    <customPr name="workbookAdvencedSettings" r:id="rId2"/>
    <customPr name="workbookExecutionSettings" r:id="rId3"/>
    <customPr name="workbookGatewaySettings" r:id="rId4"/>
  </customPropertie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URL xmlns="http://schemas.microsoft.com/sharepoint/v3">
      <Url xsi:nil="true"/>
      <Description xsi:nil="true"/>
    </URL>
    <TaxCatchAll xmlns="397079e5-13b1-4205-93ed-6a970aa64ee8">
      <Value>1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939A5C140B3D43895E403272691941" ma:contentTypeVersion="20" ma:contentTypeDescription="Create a new document." ma:contentTypeScope="" ma:versionID="80d39dff1ba27eaa90e96253cb57f7f9">
  <xsd:schema xmlns:xsd="http://www.w3.org/2001/XMLSchema" xmlns:xs="http://www.w3.org/2001/XMLSchema" xmlns:p="http://schemas.microsoft.com/office/2006/metadata/properties" xmlns:ns1="http://schemas.microsoft.com/sharepoint/v3" xmlns:ns2="397079e5-13b1-4205-93ed-6a970aa64ee8" xmlns:ns3="http://schemas.microsoft.com/sharepoint/v3/fields" xmlns:ns4="cf359067-eb05-46c3-9df9-f007d1d9299e" xmlns:ns5="f058ea42-2971-458e-94c9-ac233cd9d047" targetNamespace="http://schemas.microsoft.com/office/2006/metadata/properties" ma:root="true" ma:fieldsID="0ed3397091a7b91d24b47e3f41cca970" ns1:_="" ns2:_="" ns3:_="" ns4:_="" ns5:_="">
    <xsd:import namespace="http://schemas.microsoft.com/sharepoint/v3"/>
    <xsd:import namespace="397079e5-13b1-4205-93ed-6a970aa64ee8"/>
    <xsd:import namespace="http://schemas.microsoft.com/sharepoint/v3/fields"/>
    <xsd:import namespace="cf359067-eb05-46c3-9df9-f007d1d9299e"/>
    <xsd:import namespace="f058ea42-2971-458e-94c9-ac233cd9d04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URL" minOccurs="0"/>
                <xsd:element ref="ns3:_Source" minOccurs="0"/>
                <xsd:element ref="ns4:SharedWithUsers" minOccurs="0"/>
                <xsd:element ref="ns4:SharedWithDetails" minOccurs="0"/>
                <xsd:element ref="ns5:MediaServiceMetadata" minOccurs="0"/>
                <xsd:element ref="ns5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0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7079e5-13b1-4205-93ed-6a970aa64ee8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description="" ma:hidden="true" ma:list="{1024e3a7-c19b-479b-be08-582193122218}" ma:internalName="TaxCatchAll" ma:readOnly="false" ma:showField="CatchAllData" ma:web="397079e5-13b1-4205-93ed-6a970aa64e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1024e3a7-c19b-479b-be08-582193122218}" ma:internalName="TaxCatchAllLabel" ma:readOnly="true" ma:showField="CatchAllDataLabel" ma:web="397079e5-13b1-4205-93ed-6a970aa64e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ource" ma:index="11" nillable="true" ma:displayName="Source" ma:description="References to resources from which this resource was derived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59067-eb05-46c3-9df9-f007d1d9299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8ea42-2971-458e-94c9-ac233cd9d0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369C22-0BE3-4122-9E3F-E9FC907BF5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86850B-FF31-47B9-88C9-63E74DB95570}">
  <ds:schemaRefs>
    <ds:schemaRef ds:uri="http://schemas.microsoft.com/office/2006/documentManagement/types"/>
    <ds:schemaRef ds:uri="http://purl.org/dc/elements/1.1/"/>
    <ds:schemaRef ds:uri="cf359067-eb05-46c3-9df9-f007d1d9299e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397079e5-13b1-4205-93ed-6a970aa64ee8"/>
    <ds:schemaRef ds:uri="http://purl.org/dc/dcmitype/"/>
    <ds:schemaRef ds:uri="http://schemas.openxmlformats.org/package/2006/metadata/core-properties"/>
    <ds:schemaRef ds:uri="f058ea42-2971-458e-94c9-ac233cd9d047"/>
    <ds:schemaRef ds:uri="http://schemas.microsoft.com/sharepoint/v3/field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9EC11C3-251C-41E1-BC30-CB8DA7954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7079e5-13b1-4205-93ed-6a970aa64ee8"/>
    <ds:schemaRef ds:uri="http://schemas.microsoft.com/sharepoint/v3/fields"/>
    <ds:schemaRef ds:uri="cf359067-eb05-46c3-9df9-f007d1d9299e"/>
    <ds:schemaRef ds:uri="f058ea42-2971-458e-94c9-ac233cd9d0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M&amp;R POP Template</vt:lpstr>
    </vt:vector>
  </TitlesOfParts>
  <Manager/>
  <Company>UnitedHealth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Medicare Advantage Percentage Of Premium Calculation</dc:title>
  <dc:subject>This template is intended to provide assistance when calculating expected premium and capitation amounts.</dc:subject>
  <dc:creator/>
  <cp:keywords/>
  <dc:description/>
  <cp:lastModifiedBy>Michelle Wilkosz-McCarthy</cp:lastModifiedBy>
  <cp:revision/>
  <dcterms:created xsi:type="dcterms:W3CDTF">2011-01-06T22:30:55Z</dcterms:created>
  <dcterms:modified xsi:type="dcterms:W3CDTF">2023-01-17T18:49:27Z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  <property fmtid="{D5CDD505-2E9C-101B-9397-08002B2CF9AE}" pid="4" name="ContentTypeId">
    <vt:lpwstr>0x010100BB939A5C140B3D43895E403272691941</vt:lpwstr>
  </property>
  <property fmtid="{D5CDD505-2E9C-101B-9397-08002B2CF9AE}" pid="5" name="CWRMItemRecordClassificationTaxHTField0">
    <vt:lpwstr>UNV2020 - Drafts, Work-in-Progress and Working Files|b49f6905-4eb3-44d3-9a49-8bbf46918ee9</vt:lpwstr>
  </property>
  <property fmtid="{D5CDD505-2E9C-101B-9397-08002B2CF9AE}" pid="6" name="CWRMItemRecordClassification">
    <vt:lpwstr>1;#UNV2020 - Drafts, Work-in-Progress and Working Files|b49f6905-4eb3-44d3-9a49-8bbf46918ee9</vt:lpwstr>
  </property>
  <property fmtid="{D5CDD505-2E9C-101B-9397-08002B2CF9AE}" pid="7" name="Order">
    <vt:r8>1744700</vt:r8>
  </property>
  <property fmtid="{D5CDD505-2E9C-101B-9397-08002B2CF9AE}" pid="8" name="MSIP_Label_a8a73c85-e524-44a6-bd58-7df7ef87be8f_Enabled">
    <vt:lpwstr>true</vt:lpwstr>
  </property>
  <property fmtid="{D5CDD505-2E9C-101B-9397-08002B2CF9AE}" pid="9" name="MSIP_Label_a8a73c85-e524-44a6-bd58-7df7ef87be8f_SetDate">
    <vt:lpwstr>2022-10-18T23:06:04Z</vt:lpwstr>
  </property>
  <property fmtid="{D5CDD505-2E9C-101B-9397-08002B2CF9AE}" pid="10" name="MSIP_Label_a8a73c85-e524-44a6-bd58-7df7ef87be8f_Method">
    <vt:lpwstr>Privileged</vt:lpwstr>
  </property>
  <property fmtid="{D5CDD505-2E9C-101B-9397-08002B2CF9AE}" pid="11" name="MSIP_Label_a8a73c85-e524-44a6-bd58-7df7ef87be8f_Name">
    <vt:lpwstr>Internal Label</vt:lpwstr>
  </property>
  <property fmtid="{D5CDD505-2E9C-101B-9397-08002B2CF9AE}" pid="12" name="MSIP_Label_a8a73c85-e524-44a6-bd58-7df7ef87be8f_SiteId">
    <vt:lpwstr>db05faca-c82a-4b9d-b9c5-0f64b6755421</vt:lpwstr>
  </property>
  <property fmtid="{D5CDD505-2E9C-101B-9397-08002B2CF9AE}" pid="13" name="MSIP_Label_a8a73c85-e524-44a6-bd58-7df7ef87be8f_ActionId">
    <vt:lpwstr>2ab1824b-4a06-4931-9fa7-2e67641ae903</vt:lpwstr>
  </property>
  <property fmtid="{D5CDD505-2E9C-101B-9397-08002B2CF9AE}" pid="14" name="MSIP_Label_a8a73c85-e524-44a6-bd58-7df7ef87be8f_ContentBits">
    <vt:lpwstr>0</vt:lpwstr>
  </property>
</Properties>
</file>